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oordenadoria PIICT\2025 - 2026\"/>
    </mc:Choice>
  </mc:AlternateContent>
  <bookViews>
    <workbookView xWindow="0" yWindow="0" windowWidth="13320" windowHeight="12075"/>
  </bookViews>
  <sheets>
    <sheet name="1 - Pontuação Global" sheetId="8" r:id="rId1"/>
    <sheet name="2 - Projeto e Plano de Trabalho" sheetId="2" r:id="rId2"/>
  </sheets>
  <calcPr calcId="162913"/>
</workbook>
</file>

<file path=xl/calcChain.xml><?xml version="1.0" encoding="utf-8"?>
<calcChain xmlns="http://schemas.openxmlformats.org/spreadsheetml/2006/main">
  <c r="D31" i="8" l="1"/>
  <c r="D32" i="8"/>
  <c r="F6" i="8"/>
  <c r="E5" i="8" l="1"/>
  <c r="E6" i="8" l="1"/>
  <c r="C32" i="8" l="1"/>
  <c r="D26" i="8"/>
  <c r="F23" i="8" l="1"/>
  <c r="C6" i="8" l="1"/>
  <c r="H31" i="8" l="1"/>
  <c r="E21" i="2"/>
  <c r="E20" i="2"/>
  <c r="D22" i="2"/>
  <c r="H2" i="8"/>
  <c r="D23" i="8"/>
  <c r="D4" i="8"/>
  <c r="I23" i="8" l="1"/>
  <c r="E22" i="2"/>
  <c r="E28" i="8"/>
  <c r="E26" i="8"/>
  <c r="E23" i="8"/>
  <c r="K18" i="8"/>
  <c r="E4" i="8"/>
  <c r="G27" i="8" l="1"/>
  <c r="E27" i="8" s="1"/>
  <c r="E32" i="8" s="1"/>
  <c r="E31" i="8"/>
  <c r="G31" i="8" s="1"/>
  <c r="K4" i="8"/>
  <c r="K26" i="8"/>
  <c r="K27" i="8" l="1"/>
  <c r="K30" i="8" s="1"/>
  <c r="F32" i="8"/>
  <c r="D33" i="8"/>
  <c r="F31" i="8"/>
  <c r="G32" i="8" l="1"/>
  <c r="G33" i="8" s="1"/>
</calcChain>
</file>

<file path=xl/comments1.xml><?xml version="1.0" encoding="utf-8"?>
<comments xmlns="http://schemas.openxmlformats.org/spreadsheetml/2006/main">
  <authors>
    <author>ARMANDO ALBERTAZZI GONCALVES JUNIOR</author>
    <author>Maria Luiza Ferreira</author>
    <author>EDUARDO FILLIPI LEITE MOTA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O solicitante precisa indicar as quantidades e as revistas de cada publicação e em que subárea da CAPES foi avaliado (Qualis de que área). Caso não seja classificado, estimar o Qualis com base no fator de impacto do periódico.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1" shapeId="0">
      <text>
        <r>
          <rPr>
            <sz val="9"/>
            <color indexed="81"/>
            <rFont val="Segoe UI"/>
            <family val="2"/>
          </rPr>
          <t xml:space="preserve">60%  =  máximo de 10 pontos no fator H
MAIOR FATOR H VALE 10 PONTOS
MENOR FATOR H VALE 5
</t>
        </r>
      </text>
    </comment>
    <comment ref="E22" authorId="1" shapeId="0">
      <text>
        <r>
          <rPr>
            <b/>
            <sz val="9"/>
            <color indexed="81"/>
            <rFont val="Segoe UI"/>
            <family val="2"/>
          </rPr>
          <t xml:space="preserve">AGREGA 20% NO SOMATORIO DA  PONTUAÇÃO OBTIDA DE PRODUÇÃO + PROPRIEDDE INTELECTUAL + ORIENTAÇÃO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2" shapeId="0">
      <text>
        <r>
          <rPr>
            <b/>
            <sz val="9"/>
            <color indexed="81"/>
            <rFont val="Segoe UI"/>
            <family val="2"/>
          </rPr>
          <t>Nota relacionada com o número de anos por:
0 anos = 10 pontos
1 ano   = 8,3 pontos
2 anos = 6,7 pontos
3 anos = 5 pontos
4 anos = 3,3 pontos
5 anos = 1,7 pontos
&gt;5 anos = 0 pontos</t>
        </r>
      </text>
    </comment>
    <comment ref="G23" authorId="2" shapeId="0">
      <text>
        <r>
          <rPr>
            <b/>
            <sz val="9"/>
            <color indexed="81"/>
            <rFont val="Segoe UI"/>
            <family val="2"/>
          </rPr>
          <t>Inserir ano da conclusão do doutorado (ex 2014)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1" authorId="2" shapeId="0">
      <text>
        <r>
          <rPr>
            <b/>
            <sz val="9"/>
            <color indexed="81"/>
            <rFont val="Segoe UI"/>
            <family val="2"/>
          </rPr>
          <t>Nota máxima saturada em 6,00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32" authorId="2" shapeId="0">
      <text>
        <r>
          <rPr>
            <b/>
            <sz val="9"/>
            <color indexed="81"/>
            <rFont val="Segoe UI"/>
            <family val="2"/>
          </rPr>
          <t>Nota máxima saturada em 4,00</t>
        </r>
      </text>
    </comment>
    <comment ref="G33" authorId="2" shapeId="0">
      <text>
        <r>
          <rPr>
            <b/>
            <sz val="9"/>
            <color indexed="81"/>
            <rFont val="Segoe UI"/>
            <family val="2"/>
          </rPr>
          <t>Nota mínima para aprovação: 6,00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<sst xmlns="http://schemas.openxmlformats.org/spreadsheetml/2006/main" count="120" uniqueCount="101">
  <si>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</si>
  <si>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</si>
  <si>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</si>
  <si>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</si>
  <si>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</si>
  <si>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</si>
  <si>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</si>
  <si>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</si>
  <si>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</si>
  <si>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Tempo de doutorado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</si>
  <si>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</si>
  <si>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</si>
  <si>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</si>
  <si>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</si>
  <si>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</si>
  <si>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</si>
  <si>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</si>
  <si>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</si>
  <si>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PQ1A ou DT1A</t>
  </si>
  <si>
    <t>PQ1B ou DT1B</t>
  </si>
  <si>
    <t>PQ1C ou DT1C</t>
  </si>
  <si>
    <t>PQ1D ou DT1D</t>
  </si>
  <si>
    <t>PQ2 ou DT2</t>
  </si>
  <si>
    <t>Não é bolsista</t>
  </si>
  <si>
    <t>Não se aplica</t>
  </si>
  <si>
    <t>Aplica-se</t>
  </si>
  <si>
    <t>Notas</t>
  </si>
  <si>
    <t>PQ</t>
  </si>
  <si>
    <t>Dout</t>
  </si>
  <si>
    <t>plano</t>
  </si>
  <si>
    <t>fomento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</si>
  <si>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</si>
  <si>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</si>
  <si>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</si>
  <si>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</si>
  <si>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</si>
  <si>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</si>
  <si>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</si>
  <si>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</si>
  <si>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</si>
  <si>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</si>
  <si>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Mérito Científico</t>
    </r>
    <r>
      <rPr>
        <sz val="11"/>
        <color theme="1"/>
        <rFont val="Calibri"/>
        <family val="2"/>
        <scheme val="minor"/>
      </rPr>
      <t xml:space="preserve"> </t>
    </r>
  </si>
  <si>
    <t>O projeto caracteriza um projeto de pesquisa, com mérito científico?</t>
  </si>
  <si>
    <r>
      <rPr>
        <b/>
        <sz val="11"/>
        <color theme="1"/>
        <rFont val="Calibri"/>
        <family val="2"/>
        <scheme val="minor"/>
      </rPr>
      <t>Contribuições e Relevância Social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</si>
  <si>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</si>
  <si>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</si>
  <si>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</si>
  <si>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</si>
  <si>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</si>
  <si>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Científica </t>
    </r>
  </si>
  <si>
    <t>As atividades são condizentes com ações específicas para um bolsista de iniciação científica? Nível de dificuldade é adequado? Os pré-requisitos necessários para a realização das atividades são exequíveis por um aluno de graduação?.</t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</si>
  <si>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</si>
  <si>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r>
      <rPr>
        <b/>
        <sz val="11"/>
        <color theme="1"/>
        <rFont val="Calibri"/>
        <family val="2"/>
        <scheme val="minor"/>
      </rPr>
      <t>Relação do plano de trabalho do bolsista com o projeto de pesquisa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</si>
  <si>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Importância das atividades para o sucesso na realização do projeto</t>
    </r>
    <r>
      <rPr>
        <sz val="11"/>
        <color theme="1"/>
        <rFont val="Calibri"/>
        <family val="2"/>
        <scheme val="minor"/>
      </rPr>
      <t/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</si>
  <si>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</si>
  <si>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</si>
  <si>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</si>
  <si>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</si>
  <si>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</si>
  <si>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</si>
  <si>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Existe descrição sobre a importância da realização do projeto? São apontadas: delimitação, relevância e viabilidade?</t>
  </si>
  <si>
    <t>As contribuições dos resultados do projeto são bem claras? A relevância social – formação de pessoal, transferência de resultados para sociedade, entre outros - é discutida?</t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</si>
  <si>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</si>
  <si>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</si>
  <si>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</si>
  <si>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</si>
  <si>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</si>
  <si>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</si>
  <si>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</si>
  <si>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</si>
  <si>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</si>
  <si>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</si>
  <si>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</si>
  <si>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</si>
  <si>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</si>
  <si>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Número de anos desde que concluiu o doutorado. 
Informe o ano em que obteve o título de doutor.</t>
  </si>
  <si>
    <t>Informe o ano em que concluiu o doutorado (quatro dígitos)</t>
  </si>
  <si>
    <t xml:space="preserve">Avaliação de Solicitações de Bolsas PIBIC
- Pesquisador - </t>
  </si>
  <si>
    <t>As atividades do bolsista são importantes, ou contribuem, para que os objetivos do projeto sejam atingidos?</t>
  </si>
  <si>
    <t>ÍNDICE H: O índice H de um pesquisador é definido com o número de artigos publicados pelo pesquisador, os quais obtenham citações maiores ou iguais a esse número.</t>
  </si>
  <si>
    <t>6,0 por Orientações de Doutorado concluídas</t>
  </si>
  <si>
    <t xml:space="preserve">3,0 por Orientações de Mestrado concluídas </t>
  </si>
  <si>
    <t>3,0 por Orientações de Pós-doutorado concluídas</t>
  </si>
  <si>
    <t>1,5 por Orientações de IC, TCC ou Especializações concluídas</t>
  </si>
  <si>
    <t>3,0 por Orientações de Doutorado em andamento</t>
  </si>
  <si>
    <t>1,5 por Orientações de Mestrado em andamento</t>
  </si>
  <si>
    <t>1,5 por Orientações de Pós-doutorado em andamento</t>
  </si>
  <si>
    <t>0,75 por Orientações de IC, TCC ou Especializações em andamento</t>
  </si>
  <si>
    <t>3,0 por Coorientações de Doutorado concluídas</t>
  </si>
  <si>
    <t>1,5 por Coorientações de Mestrado concluídas</t>
  </si>
  <si>
    <t>1,5 por Coorientações de Pós-doutorado concluídas</t>
  </si>
  <si>
    <t>0,75 por Coorientações de IC, TCC ou Especializações concluídas</t>
  </si>
  <si>
    <t>1,5 por Coorientações de Doutorado em andamento</t>
  </si>
  <si>
    <t>0,75 por Coorientações de Mestrado em andamento</t>
  </si>
  <si>
    <t>0,75 por Coorientações de Pós-doutorado em andamento</t>
  </si>
  <si>
    <t>0,375 por Corientações de IC, TCC ou Especializações em andamento</t>
  </si>
  <si>
    <t>LICENÇA-MATERNIDADE</t>
  </si>
  <si>
    <t>Produção científica, tecnológica e/ou artística (Desde 2020)</t>
  </si>
  <si>
    <t>Índice H (desde 2020) do proponente</t>
  </si>
  <si>
    <t>Licença maternidade desde 2020</t>
  </si>
  <si>
    <t>+ 20%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</si>
</sst>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4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 vertical="center"/>
    </xf>
    <xf numFmtId="2" fontId="0" fillId="9" borderId="1" xfId="1" applyNumberFormat="1" applyFont="1" applyFill="1" applyBorder="1" applyAlignment="1">
      <alignment horizontal="center" vertical="center"/>
    </xf>
    <xf numFmtId="1" fontId="0" fillId="9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2" fontId="6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" fontId="0" fillId="1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1" xfId="0" applyBorder="1" applyAlignment="1">
      <alignment wrapText="1"/>
    </xf>
    <xf numFmtId="2" fontId="0" fillId="0" borderId="0" xfId="0" applyNumberFormat="1" applyAlignment="1">
      <alignment horizontal="center"/>
    </xf>
    <xf numFmtId="164" fontId="8" fillId="9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1" fontId="0" fillId="8" borderId="1" xfId="1" applyNumberFormat="1" applyFont="1" applyFill="1" applyBorder="1" applyAlignment="1" applyProtection="1">
      <alignment horizont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2" fontId="0" fillId="1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2" fontId="8" fillId="9" borderId="1" xfId="1" applyNumberFormat="1" applyFont="1" applyFill="1" applyBorder="1" applyAlignment="1">
      <alignment horizontal="center" vertical="center"/>
    </xf>
    <xf numFmtId="49" fontId="8" fillId="9" borderId="1" xfId="1" applyNumberFormat="1" applyFont="1" applyFill="1" applyBorder="1" applyAlignment="1">
      <alignment horizontal="center" vertical="center"/>
    </xf>
    <xf numFmtId="1" fontId="8" fillId="1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1" xfId="0" applyFont="1" applyBorder="1"/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3" fillId="1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0" fillId="11" borderId="1" xfId="1" applyNumberFormat="1" applyFont="1" applyFill="1" applyBorder="1" applyAlignment="1" applyProtection="1">
      <alignment horizontal="center"/>
      <protection locked="0"/>
    </xf>
    <xf numFmtId="1" fontId="0" fillId="10" borderId="1" xfId="1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166" fontId="0" fillId="0" borderId="0" xfId="0" applyNumberFormat="1" applyAlignment="1">
      <alignment horizontal="right"/>
    </xf>
    <xf numFmtId="0" fontId="8" fillId="0" borderId="1" xfId="0" applyFont="1" applyBorder="1" applyAlignment="1">
      <alignment vertical="center"/>
    </xf>
    <xf numFmtId="2" fontId="0" fillId="0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gem" xfId="1" builtinId="5"/>
  </cellStyles>
  <dxfs count="33"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99FF99"/>
      <color rgb="FFFFFF99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8841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L54"/>
  <sheetViews>
    <sheetView showGridLines="0" tabSelected="1" zoomScale="90" zoomScaleNormal="90" workbookViewId="0">
      <selection activeCell="H22" sqref="H22"/>
    </sheetView>
  </sheetViews>
  <sheetFormatPr defaultRowHeight="15" x14ac:dyDescent="0.25"/>
  <cols>
    <col min="1" max="1" width="3.28515625" bestFit="1" customWidth="1"/>
    <col min="2" max="2" width="34.85546875" customWidth="1"/>
    <col min="3" max="3" width="60.5703125" customWidth="1"/>
    <col min="5" max="5" width="14.85546875" bestFit="1" customWidth="1"/>
    <col min="6" max="6" width="8.28515625" hidden="1" customWidth="1"/>
    <col min="7" max="7" width="15.7109375" bestFit="1" customWidth="1"/>
    <col min="8" max="8" width="97.42578125" bestFit="1" customWidth="1"/>
    <col min="9" max="9" width="7.140625" hidden="1" customWidth="1"/>
    <col min="10" max="10" width="8.7109375" hidden="1" customWidth="1"/>
    <col min="11" max="11" width="4.85546875" hidden="1" customWidth="1"/>
    <col min="12" max="12" width="27.140625" customWidth="1"/>
  </cols>
  <sheetData>
    <row r="1" spans="1:11" ht="84.75" customHeight="1" x14ac:dyDescent="0.25">
      <c r="C1" s="81" t="s">
        <v>77</v>
      </c>
      <c r="D1" s="82"/>
      <c r="E1" s="82"/>
      <c r="F1" s="83"/>
      <c r="G1" s="82"/>
      <c r="H1" s="82"/>
    </row>
    <row r="2" spans="1:11" x14ac:dyDescent="0.25">
      <c r="A2" s="84" t="s">
        <v>8</v>
      </c>
      <c r="B2" s="84"/>
      <c r="C2" s="84"/>
      <c r="D2" s="85" t="s">
        <v>33</v>
      </c>
      <c r="E2" s="85"/>
      <c r="F2" s="38"/>
      <c r="G2" s="65">
        <v>2025</v>
      </c>
      <c r="H2" s="38" t="str">
        <f>"Janela de Avaliação: "&amp;TEXT(G2-3,"0")&amp;" a "&amp;TEXT(G2,"0")</f>
        <v>Janela de Avaliação: 2022 a 2025</v>
      </c>
    </row>
    <row r="3" spans="1:11" x14ac:dyDescent="0.25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9"/>
      <c r="G3" s="9" t="s">
        <v>35</v>
      </c>
      <c r="H3" s="8" t="s">
        <v>7</v>
      </c>
    </row>
    <row r="4" spans="1:11" x14ac:dyDescent="0.25">
      <c r="A4" s="13">
        <v>1</v>
      </c>
      <c r="B4" s="11" t="s">
        <v>5</v>
      </c>
      <c r="C4" s="64" t="s">
        <v>6</v>
      </c>
      <c r="D4" s="37">
        <f>IF(G4="Não é bolsista",0%,10%)</f>
        <v>0</v>
      </c>
      <c r="E4" s="23">
        <f>IF(G4="PQ1A ou DT1A",10,0)+IF(G4="PQ1B ou DT1B",10,0)+IF(G4="PQ1C ou DT1C",10,0)+IF(G4="PQ1D ou DT1D",10,0)+IF(G4="PQ2 ou DT2",6,0)</f>
        <v>0</v>
      </c>
      <c r="F4" s="26"/>
      <c r="G4" s="45" t="s">
        <v>23</v>
      </c>
      <c r="H4" s="1" t="s">
        <v>72</v>
      </c>
      <c r="I4" s="16" t="s">
        <v>4</v>
      </c>
      <c r="J4" s="31" t="s">
        <v>27</v>
      </c>
      <c r="K4" s="33">
        <f>E4*D4</f>
        <v>0</v>
      </c>
    </row>
    <row r="5" spans="1:11" ht="45" x14ac:dyDescent="0.25">
      <c r="A5" s="13">
        <v>2</v>
      </c>
      <c r="B5" s="64" t="s">
        <v>97</v>
      </c>
      <c r="C5" s="66" t="s">
        <v>79</v>
      </c>
      <c r="D5" s="61">
        <v>0.3</v>
      </c>
      <c r="E5" s="62">
        <f>IF(F5&gt;10,10,F5)</f>
        <v>0</v>
      </c>
      <c r="F5" s="25"/>
      <c r="G5" s="67"/>
      <c r="H5" s="71" t="s">
        <v>98</v>
      </c>
      <c r="I5" s="36"/>
      <c r="J5" s="31"/>
      <c r="K5" s="33"/>
    </row>
    <row r="6" spans="1:11" x14ac:dyDescent="0.25">
      <c r="A6" s="13"/>
      <c r="B6" s="90" t="s">
        <v>74</v>
      </c>
      <c r="C6" s="86" t="str">
        <f>"Orientações no período entre "&amp;TEXT(G2-3,"0")&amp;" e "&amp;TEXT(G2,"0")&amp;". Conte 1,0 para cada orientação concluída, 0,5 para cada coorientação concluída no período. Para orientações em andamento até a presente data conte 0,5 por orientação e 0,25 por coorientação."</f>
        <v>Orientações no período entre 2022 e 2025. Conte 1,0 para cada orientação concluída, 0,5 para cada coorientação concluída no período. Para orientações em andamento até a presente data conte 0,5 por orientação e 0,25 por coorientação.</v>
      </c>
      <c r="D6" s="87">
        <v>0.3</v>
      </c>
      <c r="E6" s="88">
        <f>IF(F6&gt;10,10,F6)</f>
        <v>0</v>
      </c>
      <c r="F6" s="89">
        <f>G6*I6+G7*I7+G8*I8+G9*I9+G10*I10+G11*I11+G12*I12+G13*I13+G14*I14+G15*I15+G16*I16+G17*I17+G18*I18+G19*I19+G20*I20+G21*I21</f>
        <v>0</v>
      </c>
      <c r="G6" s="68"/>
      <c r="H6" s="1" t="s">
        <v>80</v>
      </c>
      <c r="I6" s="70">
        <v>6</v>
      </c>
      <c r="J6" s="70">
        <v>6</v>
      </c>
      <c r="K6" s="33"/>
    </row>
    <row r="7" spans="1:11" x14ac:dyDescent="0.25">
      <c r="A7" s="13"/>
      <c r="B7" s="91"/>
      <c r="C7" s="86"/>
      <c r="D7" s="87"/>
      <c r="E7" s="88"/>
      <c r="F7" s="89"/>
      <c r="G7" s="68"/>
      <c r="H7" s="60" t="s">
        <v>81</v>
      </c>
      <c r="I7" s="70">
        <v>3</v>
      </c>
      <c r="J7" s="70">
        <v>3</v>
      </c>
      <c r="K7" s="33"/>
    </row>
    <row r="8" spans="1:11" x14ac:dyDescent="0.25">
      <c r="A8" s="13"/>
      <c r="B8" s="91"/>
      <c r="C8" s="86"/>
      <c r="D8" s="87"/>
      <c r="E8" s="88"/>
      <c r="F8" s="89"/>
      <c r="G8" s="68"/>
      <c r="H8" s="60" t="s">
        <v>82</v>
      </c>
      <c r="I8" s="70">
        <v>3</v>
      </c>
      <c r="J8" s="70">
        <v>3</v>
      </c>
      <c r="K8" s="33"/>
    </row>
    <row r="9" spans="1:11" x14ac:dyDescent="0.25">
      <c r="A9" s="13"/>
      <c r="B9" s="91"/>
      <c r="C9" s="86"/>
      <c r="D9" s="87"/>
      <c r="E9" s="88"/>
      <c r="F9" s="89"/>
      <c r="G9" s="68"/>
      <c r="H9" s="60" t="s">
        <v>83</v>
      </c>
      <c r="I9" s="70">
        <v>1.5</v>
      </c>
      <c r="J9" s="70">
        <v>1.5</v>
      </c>
      <c r="K9" s="33"/>
    </row>
    <row r="10" spans="1:11" x14ac:dyDescent="0.25">
      <c r="A10" s="13"/>
      <c r="B10" s="91"/>
      <c r="C10" s="86"/>
      <c r="D10" s="87"/>
      <c r="E10" s="88"/>
      <c r="F10" s="89"/>
      <c r="G10" s="68"/>
      <c r="H10" s="1" t="s">
        <v>84</v>
      </c>
      <c r="I10" s="70">
        <v>3</v>
      </c>
      <c r="J10" s="70">
        <v>3</v>
      </c>
      <c r="K10" s="33"/>
    </row>
    <row r="11" spans="1:11" x14ac:dyDescent="0.25">
      <c r="A11" s="13"/>
      <c r="B11" s="91"/>
      <c r="C11" s="86"/>
      <c r="D11" s="87"/>
      <c r="E11" s="88"/>
      <c r="F11" s="89"/>
      <c r="G11" s="68"/>
      <c r="H11" s="1" t="s">
        <v>85</v>
      </c>
      <c r="I11" s="70">
        <v>1.5</v>
      </c>
      <c r="J11" s="70">
        <v>1.5</v>
      </c>
      <c r="K11" s="33"/>
    </row>
    <row r="12" spans="1:11" x14ac:dyDescent="0.25">
      <c r="A12" s="13"/>
      <c r="B12" s="91"/>
      <c r="C12" s="86"/>
      <c r="D12" s="87"/>
      <c r="E12" s="88"/>
      <c r="F12" s="89"/>
      <c r="G12" s="68"/>
      <c r="H12" s="60" t="s">
        <v>86</v>
      </c>
      <c r="I12" s="70">
        <v>1.5</v>
      </c>
      <c r="J12" s="70">
        <v>1.5</v>
      </c>
      <c r="K12" s="33"/>
    </row>
    <row r="13" spans="1:11" x14ac:dyDescent="0.25">
      <c r="A13" s="13"/>
      <c r="B13" s="91"/>
      <c r="C13" s="86"/>
      <c r="D13" s="87"/>
      <c r="E13" s="88"/>
      <c r="F13" s="89"/>
      <c r="G13" s="68"/>
      <c r="H13" s="1" t="s">
        <v>87</v>
      </c>
      <c r="I13" s="70">
        <v>0.75</v>
      </c>
      <c r="J13" s="70">
        <v>0.75</v>
      </c>
      <c r="K13" s="33"/>
    </row>
    <row r="14" spans="1:11" x14ac:dyDescent="0.25">
      <c r="A14" s="13"/>
      <c r="B14" s="91"/>
      <c r="C14" s="86"/>
      <c r="D14" s="87"/>
      <c r="E14" s="88"/>
      <c r="F14" s="89"/>
      <c r="G14" s="68"/>
      <c r="H14" s="60" t="s">
        <v>88</v>
      </c>
      <c r="I14" s="70">
        <v>3</v>
      </c>
      <c r="J14" s="70">
        <v>3</v>
      </c>
      <c r="K14" s="33"/>
    </row>
    <row r="15" spans="1:11" x14ac:dyDescent="0.25">
      <c r="A15" s="13"/>
      <c r="B15" s="91"/>
      <c r="C15" s="86"/>
      <c r="D15" s="87"/>
      <c r="E15" s="88"/>
      <c r="F15" s="89"/>
      <c r="G15" s="68"/>
      <c r="H15" s="60" t="s">
        <v>89</v>
      </c>
      <c r="I15" s="70">
        <v>1.5</v>
      </c>
      <c r="J15" s="70">
        <v>1.5</v>
      </c>
      <c r="K15" s="33"/>
    </row>
    <row r="16" spans="1:11" x14ac:dyDescent="0.25">
      <c r="A16" s="13"/>
      <c r="B16" s="91"/>
      <c r="C16" s="86"/>
      <c r="D16" s="87"/>
      <c r="E16" s="88"/>
      <c r="F16" s="89"/>
      <c r="G16" s="68"/>
      <c r="H16" s="60" t="s">
        <v>90</v>
      </c>
      <c r="I16" s="70">
        <v>1.5</v>
      </c>
      <c r="J16" s="70">
        <v>1.5</v>
      </c>
      <c r="K16" s="33"/>
    </row>
    <row r="17" spans="1:12" ht="15" customHeight="1" x14ac:dyDescent="0.25">
      <c r="A17" s="80">
        <v>3</v>
      </c>
      <c r="B17" s="91"/>
      <c r="C17" s="86"/>
      <c r="D17" s="87"/>
      <c r="E17" s="88"/>
      <c r="F17" s="89"/>
      <c r="G17" s="48"/>
      <c r="H17" s="1" t="s">
        <v>91</v>
      </c>
      <c r="I17" s="70">
        <v>0.75</v>
      </c>
      <c r="J17" s="70">
        <v>0.75</v>
      </c>
      <c r="K17" s="33"/>
    </row>
    <row r="18" spans="1:12" x14ac:dyDescent="0.25">
      <c r="A18" s="80"/>
      <c r="B18" s="91"/>
      <c r="C18" s="86"/>
      <c r="D18" s="87"/>
      <c r="E18" s="88"/>
      <c r="F18" s="89"/>
      <c r="G18" s="48"/>
      <c r="H18" s="1" t="s">
        <v>92</v>
      </c>
      <c r="I18" s="70">
        <v>1.5</v>
      </c>
      <c r="J18" s="70">
        <v>1.5</v>
      </c>
      <c r="K18" s="33">
        <f>D6*E6</f>
        <v>0</v>
      </c>
    </row>
    <row r="19" spans="1:12" x14ac:dyDescent="0.25">
      <c r="A19" s="80"/>
      <c r="B19" s="91"/>
      <c r="C19" s="86"/>
      <c r="D19" s="87"/>
      <c r="E19" s="88"/>
      <c r="F19" s="89"/>
      <c r="G19" s="48"/>
      <c r="H19" s="1" t="s">
        <v>93</v>
      </c>
      <c r="I19" s="70">
        <v>0.75</v>
      </c>
      <c r="J19" s="70">
        <v>0.75</v>
      </c>
      <c r="K19" s="33"/>
    </row>
    <row r="20" spans="1:12" x14ac:dyDescent="0.25">
      <c r="A20" s="80"/>
      <c r="B20" s="91"/>
      <c r="C20" s="86"/>
      <c r="D20" s="87"/>
      <c r="E20" s="88"/>
      <c r="F20" s="89"/>
      <c r="G20" s="48"/>
      <c r="H20" s="1" t="s">
        <v>94</v>
      </c>
      <c r="I20" s="70">
        <v>0.75</v>
      </c>
      <c r="J20" s="70">
        <v>0.75</v>
      </c>
      <c r="K20" s="33"/>
    </row>
    <row r="21" spans="1:12" x14ac:dyDescent="0.25">
      <c r="A21" s="80"/>
      <c r="B21" s="92"/>
      <c r="C21" s="86"/>
      <c r="D21" s="87"/>
      <c r="E21" s="88"/>
      <c r="F21" s="89"/>
      <c r="G21" s="48"/>
      <c r="H21" s="1" t="s">
        <v>95</v>
      </c>
      <c r="I21" s="70">
        <v>0.375</v>
      </c>
      <c r="J21" s="70">
        <v>0.375</v>
      </c>
      <c r="K21" s="33"/>
    </row>
    <row r="22" spans="1:12" s="58" customFormat="1" x14ac:dyDescent="0.25">
      <c r="A22" s="69"/>
      <c r="B22" s="50" t="s">
        <v>96</v>
      </c>
      <c r="C22" s="50" t="s">
        <v>99</v>
      </c>
      <c r="D22" s="37"/>
      <c r="E22" s="52" t="s">
        <v>100</v>
      </c>
      <c r="F22" s="51"/>
      <c r="G22" s="53" t="s">
        <v>58</v>
      </c>
      <c r="H22" s="59"/>
      <c r="I22" s="54"/>
      <c r="J22" s="55"/>
      <c r="K22" s="56"/>
      <c r="L22" s="57"/>
    </row>
    <row r="23" spans="1:12" ht="30" x14ac:dyDescent="0.25">
      <c r="A23" s="13">
        <v>4</v>
      </c>
      <c r="B23" s="11" t="s">
        <v>9</v>
      </c>
      <c r="C23" s="39" t="s">
        <v>75</v>
      </c>
      <c r="D23" s="37">
        <f>IF(G4="Não é bolsista",10%,0%)</f>
        <v>0.1</v>
      </c>
      <c r="E23" s="25">
        <f>IF(F23&gt;5,0,IF(F23&lt;0,-5,(6-F23)/0.6))</f>
        <v>0</v>
      </c>
      <c r="F23" s="25">
        <f>G2-G23</f>
        <v>2025</v>
      </c>
      <c r="G23" s="47"/>
      <c r="H23" s="64" t="s">
        <v>76</v>
      </c>
      <c r="I23" s="33">
        <f>SUM(I5:I5)</f>
        <v>0</v>
      </c>
      <c r="J23" s="31" t="s">
        <v>28</v>
      </c>
      <c r="K23" s="33"/>
      <c r="L23" s="22"/>
    </row>
    <row r="24" spans="1:12" x14ac:dyDescent="0.25">
      <c r="A24" s="73" t="s">
        <v>10</v>
      </c>
      <c r="B24" s="73"/>
      <c r="C24" s="73"/>
      <c r="D24" s="73"/>
      <c r="E24" s="73"/>
      <c r="F24" s="73"/>
      <c r="G24" s="73"/>
      <c r="H24" s="73"/>
      <c r="J24" s="31"/>
      <c r="K24" s="34"/>
    </row>
    <row r="25" spans="1:12" x14ac:dyDescent="0.25">
      <c r="A25" s="6" t="s">
        <v>0</v>
      </c>
      <c r="B25" s="6" t="s">
        <v>1</v>
      </c>
      <c r="C25" s="6" t="s">
        <v>2</v>
      </c>
      <c r="D25" s="7" t="s">
        <v>3</v>
      </c>
      <c r="E25" s="7" t="s">
        <v>4</v>
      </c>
      <c r="F25" s="7"/>
      <c r="G25" s="7" t="s">
        <v>26</v>
      </c>
      <c r="H25" s="6" t="s">
        <v>7</v>
      </c>
      <c r="J25" s="31"/>
      <c r="K25" s="33"/>
    </row>
    <row r="26" spans="1:12" ht="45" x14ac:dyDescent="0.25">
      <c r="A26" s="7">
        <v>7</v>
      </c>
      <c r="B26" s="15" t="s">
        <v>11</v>
      </c>
      <c r="C26" s="35" t="s">
        <v>73</v>
      </c>
      <c r="D26" s="61">
        <f>IF(G26="SIM",10%,0%)</f>
        <v>0</v>
      </c>
      <c r="E26" s="63">
        <f>IF(G26="SIM",10,0)</f>
        <v>0</v>
      </c>
      <c r="F26" s="63"/>
      <c r="G26" s="46" t="s">
        <v>13</v>
      </c>
      <c r="H26" s="72"/>
      <c r="J26" s="31" t="s">
        <v>30</v>
      </c>
      <c r="K26" s="33">
        <f>E26*D26</f>
        <v>0</v>
      </c>
    </row>
    <row r="27" spans="1:12" ht="45" x14ac:dyDescent="0.25">
      <c r="A27" s="12">
        <v>8</v>
      </c>
      <c r="B27" s="15" t="s">
        <v>32</v>
      </c>
      <c r="C27" s="10" t="s">
        <v>31</v>
      </c>
      <c r="D27" s="24">
        <v>0.4</v>
      </c>
      <c r="E27" s="26">
        <f>G27</f>
        <v>0</v>
      </c>
      <c r="F27" s="26"/>
      <c r="G27" s="25">
        <f>'2 - Projeto e Plano de Trabalho'!E22</f>
        <v>0</v>
      </c>
      <c r="H27" s="44" t="s">
        <v>70</v>
      </c>
      <c r="J27" s="31" t="s">
        <v>29</v>
      </c>
      <c r="K27" s="33">
        <f>E27*D27</f>
        <v>0</v>
      </c>
    </row>
    <row r="28" spans="1:12" ht="45" hidden="1" x14ac:dyDescent="0.25">
      <c r="A28" s="12"/>
      <c r="B28" s="15" t="s">
        <v>16</v>
      </c>
      <c r="C28" s="10" t="s">
        <v>17</v>
      </c>
      <c r="D28" s="24">
        <v>0.1</v>
      </c>
      <c r="E28" s="26" t="e">
        <f>IF(#REF!="Aplica-se",10%,0)</f>
        <v>#REF!</v>
      </c>
      <c r="F28" s="26"/>
      <c r="G28" s="32">
        <v>7</v>
      </c>
      <c r="H28" s="15"/>
      <c r="I28" s="31"/>
      <c r="J28" s="31"/>
      <c r="K28" s="33"/>
    </row>
    <row r="29" spans="1:12" hidden="1" x14ac:dyDescent="0.25">
      <c r="A29" s="2"/>
      <c r="B29" s="1"/>
      <c r="C29" s="1"/>
      <c r="D29" s="4"/>
      <c r="E29" s="17"/>
      <c r="F29" s="17"/>
      <c r="G29" s="23"/>
      <c r="H29" s="1"/>
      <c r="K29" s="33"/>
    </row>
    <row r="30" spans="1:12" x14ac:dyDescent="0.25">
      <c r="A30" s="77" t="s">
        <v>65</v>
      </c>
      <c r="B30" s="78"/>
      <c r="C30" s="78"/>
      <c r="D30" s="78"/>
      <c r="E30" s="78"/>
      <c r="F30" s="78"/>
      <c r="G30" s="78"/>
      <c r="H30" s="79"/>
      <c r="K30" s="34">
        <f>SUM(K26:K27)</f>
        <v>0</v>
      </c>
    </row>
    <row r="31" spans="1:12" x14ac:dyDescent="0.25">
      <c r="A31" s="3"/>
      <c r="B31" s="1" t="s">
        <v>14</v>
      </c>
      <c r="C31" s="1"/>
      <c r="D31" s="27">
        <f>D22+D6+D5+D4</f>
        <v>0.6</v>
      </c>
      <c r="E31" s="28">
        <f>D4*E4+D5*E5+D6*E6+D23*E23</f>
        <v>0</v>
      </c>
      <c r="F31" s="28">
        <f>E31/0.6</f>
        <v>0</v>
      </c>
      <c r="G31" s="28">
        <f>IF(E31&gt;6,6,E31)</f>
        <v>0</v>
      </c>
      <c r="H31" s="74" t="str">
        <f>IF('2 - Projeto e Plano de Trabalho'!D4="Não","DESCLASSIFICADO: Excede 15 páginas","")</f>
        <v/>
      </c>
    </row>
    <row r="32" spans="1:12" x14ac:dyDescent="0.25">
      <c r="A32" s="14"/>
      <c r="B32" s="1" t="s">
        <v>34</v>
      </c>
      <c r="C32" s="49" t="str">
        <f>IF(G26="SIM","+10%","")</f>
        <v/>
      </c>
      <c r="D32" s="27">
        <f>D27</f>
        <v>0.4</v>
      </c>
      <c r="E32" s="28">
        <f>D26*E26+D27*E27</f>
        <v>0</v>
      </c>
      <c r="F32" s="28">
        <f>E32/0.4</f>
        <v>0</v>
      </c>
      <c r="G32" s="28">
        <f>IF(E32&gt;4,4,E32)</f>
        <v>0</v>
      </c>
      <c r="H32" s="75"/>
    </row>
    <row r="33" spans="1:8" ht="18.75" x14ac:dyDescent="0.3">
      <c r="A33" s="18"/>
      <c r="B33" s="30" t="s">
        <v>15</v>
      </c>
      <c r="C33" s="19"/>
      <c r="D33" s="20">
        <f>D31+D32</f>
        <v>1</v>
      </c>
      <c r="E33" s="21"/>
      <c r="F33" s="21"/>
      <c r="G33" s="29">
        <f>G31+G32</f>
        <v>0</v>
      </c>
      <c r="H33" s="76"/>
    </row>
    <row r="34" spans="1:8" hidden="1" x14ac:dyDescent="0.25">
      <c r="A34" s="2"/>
      <c r="B34" s="1"/>
      <c r="C34" s="1"/>
      <c r="D34" s="4"/>
      <c r="E34" s="17"/>
      <c r="F34" s="17"/>
      <c r="G34" s="5"/>
      <c r="H34" s="1"/>
    </row>
    <row r="35" spans="1:8" hidden="1" x14ac:dyDescent="0.25">
      <c r="A35" s="2"/>
      <c r="B35" s="1"/>
      <c r="C35" s="1"/>
      <c r="D35" s="4"/>
      <c r="E35" s="17"/>
      <c r="F35" s="17"/>
      <c r="G35" s="5"/>
      <c r="H35" s="1"/>
    </row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>
      <c r="E46" t="s">
        <v>25</v>
      </c>
      <c r="G46" s="16" t="s">
        <v>12</v>
      </c>
    </row>
    <row r="47" spans="1:8" hidden="1" x14ac:dyDescent="0.25">
      <c r="E47" t="s">
        <v>24</v>
      </c>
      <c r="G47" s="16" t="s">
        <v>13</v>
      </c>
    </row>
    <row r="48" spans="1:8" hidden="1" x14ac:dyDescent="0.25">
      <c r="G48" t="s">
        <v>18</v>
      </c>
    </row>
    <row r="49" spans="7:7" hidden="1" x14ac:dyDescent="0.25">
      <c r="G49" t="s">
        <v>19</v>
      </c>
    </row>
    <row r="50" spans="7:7" hidden="1" x14ac:dyDescent="0.25">
      <c r="G50" t="s">
        <v>20</v>
      </c>
    </row>
    <row r="51" spans="7:7" hidden="1" x14ac:dyDescent="0.25">
      <c r="G51" t="s">
        <v>21</v>
      </c>
    </row>
    <row r="52" spans="7:7" hidden="1" x14ac:dyDescent="0.25">
      <c r="G52" t="s">
        <v>22</v>
      </c>
    </row>
    <row r="53" spans="7:7" hidden="1" x14ac:dyDescent="0.25">
      <c r="G53" t="s">
        <v>23</v>
      </c>
    </row>
    <row r="54" spans="7:7" hidden="1" x14ac:dyDescent="0.25"/>
  </sheetData>
  <sheetProtection selectLockedCells="1"/>
  <mergeCells count="12">
    <mergeCell ref="A24:H24"/>
    <mergeCell ref="H31:H33"/>
    <mergeCell ref="A30:H30"/>
    <mergeCell ref="A17:A21"/>
    <mergeCell ref="C1:H1"/>
    <mergeCell ref="A2:C2"/>
    <mergeCell ref="D2:E2"/>
    <mergeCell ref="C6:C21"/>
    <mergeCell ref="D6:D21"/>
    <mergeCell ref="E6:E21"/>
    <mergeCell ref="F6:F21"/>
    <mergeCell ref="B6:B21"/>
  </mergeCells>
  <conditionalFormatting sqref="G26">
    <cfRule type="cellIs" dxfId="32" priority="43" operator="equal">
      <formula>"NÃO"</formula>
    </cfRule>
    <cfRule type="cellIs" dxfId="31" priority="44" operator="equal">
      <formula>"SIM"</formula>
    </cfRule>
  </conditionalFormatting>
  <conditionalFormatting sqref="G4">
    <cfRule type="cellIs" dxfId="30" priority="16" operator="equal">
      <formula>10</formula>
    </cfRule>
    <cfRule type="cellIs" dxfId="29" priority="36" operator="equal">
      <formula>"PQ2 ou DT2"</formula>
    </cfRule>
    <cfRule type="cellIs" dxfId="28" priority="37" operator="equal">
      <formula>"Não é bolsista"</formula>
    </cfRule>
  </conditionalFormatting>
  <conditionalFormatting sqref="G5:G21">
    <cfRule type="cellIs" dxfId="27" priority="35" operator="greaterThan">
      <formula>0</formula>
    </cfRule>
  </conditionalFormatting>
  <conditionalFormatting sqref="G28">
    <cfRule type="cellIs" dxfId="26" priority="33" operator="greaterThan">
      <formula>0</formula>
    </cfRule>
  </conditionalFormatting>
  <conditionalFormatting sqref="G29">
    <cfRule type="cellIs" dxfId="25" priority="32" operator="greaterThan">
      <formula>0</formula>
    </cfRule>
  </conditionalFormatting>
  <conditionalFormatting sqref="G33">
    <cfRule type="cellIs" dxfId="24" priority="29" operator="lessThan">
      <formula>6</formula>
    </cfRule>
    <cfRule type="cellIs" dxfId="23" priority="30" operator="greaterThanOrEqual">
      <formula>6</formula>
    </cfRule>
  </conditionalFormatting>
  <conditionalFormatting sqref="G23">
    <cfRule type="cellIs" dxfId="22" priority="28" operator="greaterThan">
      <formula>0</formula>
    </cfRule>
  </conditionalFormatting>
  <conditionalFormatting sqref="E5:E6">
    <cfRule type="cellIs" dxfId="21" priority="24" operator="equal">
      <formula>10</formula>
    </cfRule>
  </conditionalFormatting>
  <conditionalFormatting sqref="E23">
    <cfRule type="cellIs" dxfId="20" priority="22" operator="equal">
      <formula>10</formula>
    </cfRule>
  </conditionalFormatting>
  <conditionalFormatting sqref="E4">
    <cfRule type="cellIs" dxfId="19" priority="13" operator="equal">
      <formula>0</formula>
    </cfRule>
    <cfRule type="cellIs" dxfId="18" priority="14" operator="equal">
      <formula>6</formula>
    </cfRule>
    <cfRule type="cellIs" dxfId="17" priority="15" operator="equal">
      <formula>10</formula>
    </cfRule>
  </conditionalFormatting>
  <conditionalFormatting sqref="G2">
    <cfRule type="cellIs" dxfId="16" priority="10" operator="greaterThan">
      <formula>0</formula>
    </cfRule>
  </conditionalFormatting>
  <conditionalFormatting sqref="D4">
    <cfRule type="cellIs" dxfId="15" priority="9" operator="equal">
      <formula>0</formula>
    </cfRule>
  </conditionalFormatting>
  <conditionalFormatting sqref="D23">
    <cfRule type="cellIs" dxfId="14" priority="8" operator="equal">
      <formula>0</formula>
    </cfRule>
  </conditionalFormatting>
  <conditionalFormatting sqref="H31:H33">
    <cfRule type="cellIs" dxfId="13" priority="7" operator="equal">
      <formula>"DESCLASSIFICADO: Excede 15 páginas"</formula>
    </cfRule>
  </conditionalFormatting>
  <conditionalFormatting sqref="H26">
    <cfRule type="cellIs" dxfId="12" priority="6" operator="greaterThan">
      <formula>0</formula>
    </cfRule>
  </conditionalFormatting>
  <conditionalFormatting sqref="G22">
    <cfRule type="cellIs" dxfId="11" priority="2" operator="equal">
      <formula>"Não"</formula>
    </cfRule>
    <cfRule type="cellIs" dxfId="10" priority="3" operator="equal">
      <formula>"Sim"</formula>
    </cfRule>
    <cfRule type="cellIs" dxfId="9" priority="5" operator="greaterThan">
      <formula>0</formula>
    </cfRule>
  </conditionalFormatting>
  <conditionalFormatting sqref="E22">
    <cfRule type="cellIs" dxfId="0" priority="1" operator="equal">
      <formula>10</formula>
    </cfRule>
  </conditionalFormatting>
  <dataValidations count="5">
    <dataValidation type="list" allowBlank="1" showInputMessage="1" showErrorMessage="1" sqref="G4">
      <formula1>$G$48:$G$53</formula1>
    </dataValidation>
    <dataValidation type="list" allowBlank="1" showInputMessage="1" showErrorMessage="1" sqref="G26">
      <formula1>$G$46:$G$47</formula1>
    </dataValidation>
    <dataValidation type="decimal" errorStyle="warning" allowBlank="1" showInputMessage="1" showErrorMessage="1" error="Atribuir nota entre 0 e 10" sqref="G5:G21">
      <formula1>0</formula1>
      <formula2>10</formula2>
    </dataValidation>
    <dataValidation type="whole" operator="lessThanOrEqual" allowBlank="1" showInputMessage="1" showErrorMessage="1" sqref="G23">
      <formula1>G2</formula1>
    </dataValidation>
    <dataValidation type="list" operator="greaterThanOrEqual" allowBlank="1" showInputMessage="1" showErrorMessage="1" sqref="G22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39"/>
  <sheetViews>
    <sheetView showGridLines="0" topLeftCell="A4" zoomScaleNormal="100" workbookViewId="0">
      <selection activeCell="E6" sqref="E6:E7"/>
    </sheetView>
  </sheetViews>
  <sheetFormatPr defaultRowHeight="15" x14ac:dyDescent="0.25"/>
  <cols>
    <col min="1" max="1" width="2.85546875" style="41" customWidth="1"/>
    <col min="2" max="2" width="34.7109375" style="41" customWidth="1"/>
    <col min="3" max="3" width="60.7109375" style="41" customWidth="1"/>
    <col min="4" max="16384" width="9.140625" style="41"/>
  </cols>
  <sheetData>
    <row r="1" spans="1:5" ht="123" customHeight="1" x14ac:dyDescent="0.25">
      <c r="C1" s="81" t="s">
        <v>71</v>
      </c>
      <c r="D1" s="83"/>
      <c r="E1" s="83"/>
    </row>
    <row r="2" spans="1:5" x14ac:dyDescent="0.25">
      <c r="A2" s="73" t="s">
        <v>36</v>
      </c>
      <c r="B2" s="73"/>
      <c r="C2" s="73"/>
      <c r="D2" s="73"/>
      <c r="E2" s="73"/>
    </row>
    <row r="3" spans="1:5" x14ac:dyDescent="0.25">
      <c r="A3" s="6" t="s">
        <v>0</v>
      </c>
      <c r="B3" s="6" t="s">
        <v>38</v>
      </c>
      <c r="C3" s="6" t="s">
        <v>2</v>
      </c>
      <c r="D3" s="7" t="s">
        <v>3</v>
      </c>
      <c r="E3" s="7" t="s">
        <v>56</v>
      </c>
    </row>
    <row r="4" spans="1:5" ht="30" x14ac:dyDescent="0.25">
      <c r="A4" s="12"/>
      <c r="B4" s="15" t="s">
        <v>59</v>
      </c>
      <c r="C4" s="39" t="s">
        <v>64</v>
      </c>
      <c r="D4" s="97" t="s">
        <v>57</v>
      </c>
      <c r="E4" s="97"/>
    </row>
    <row r="5" spans="1:5" x14ac:dyDescent="0.25">
      <c r="A5" s="12">
        <v>1</v>
      </c>
      <c r="B5" s="39" t="s">
        <v>39</v>
      </c>
      <c r="C5" s="39" t="s">
        <v>40</v>
      </c>
      <c r="D5" s="43">
        <v>0.1</v>
      </c>
      <c r="E5" s="47"/>
    </row>
    <row r="6" spans="1:5" ht="30" x14ac:dyDescent="0.25">
      <c r="A6" s="12">
        <v>2</v>
      </c>
      <c r="B6" s="39" t="s">
        <v>41</v>
      </c>
      <c r="C6" s="39" t="s">
        <v>42</v>
      </c>
      <c r="D6" s="43">
        <v>0.2</v>
      </c>
      <c r="E6" s="47"/>
    </row>
    <row r="7" spans="1:5" ht="45" x14ac:dyDescent="0.25">
      <c r="A7" s="12">
        <v>3</v>
      </c>
      <c r="B7" s="39" t="s">
        <v>43</v>
      </c>
      <c r="C7" s="39" t="s">
        <v>61</v>
      </c>
      <c r="D7" s="43">
        <v>0.15</v>
      </c>
      <c r="E7" s="47"/>
    </row>
    <row r="8" spans="1:5" ht="31.5" customHeight="1" x14ac:dyDescent="0.25">
      <c r="A8" s="12">
        <v>4</v>
      </c>
      <c r="B8" s="39" t="s">
        <v>44</v>
      </c>
      <c r="C8" s="39" t="s">
        <v>60</v>
      </c>
      <c r="D8" s="43">
        <v>0.15</v>
      </c>
      <c r="E8" s="47"/>
    </row>
    <row r="9" spans="1:5" ht="46.5" customHeight="1" x14ac:dyDescent="0.25">
      <c r="A9" s="12">
        <v>5</v>
      </c>
      <c r="B9" s="39" t="s">
        <v>45</v>
      </c>
      <c r="C9" s="39" t="s">
        <v>46</v>
      </c>
      <c r="D9" s="43">
        <v>0.1</v>
      </c>
      <c r="E9" s="47"/>
    </row>
    <row r="10" spans="1:5" ht="31.5" customHeight="1" x14ac:dyDescent="0.25">
      <c r="A10" s="12">
        <v>6</v>
      </c>
      <c r="B10" s="40" t="s">
        <v>47</v>
      </c>
      <c r="C10" s="39" t="s">
        <v>62</v>
      </c>
      <c r="D10" s="43">
        <v>0.1</v>
      </c>
      <c r="E10" s="47"/>
    </row>
    <row r="11" spans="1:5" ht="75" x14ac:dyDescent="0.25">
      <c r="A11" s="12">
        <v>7</v>
      </c>
      <c r="B11" s="39" t="s">
        <v>48</v>
      </c>
      <c r="C11" s="39" t="s">
        <v>63</v>
      </c>
      <c r="D11" s="43">
        <v>0.2</v>
      </c>
      <c r="E11" s="47"/>
    </row>
    <row r="12" spans="1:5" x14ac:dyDescent="0.25">
      <c r="A12" s="73" t="s">
        <v>37</v>
      </c>
      <c r="B12" s="73"/>
      <c r="C12" s="73"/>
      <c r="D12" s="73"/>
      <c r="E12" s="73"/>
    </row>
    <row r="13" spans="1:5" x14ac:dyDescent="0.25">
      <c r="A13" s="12" t="s">
        <v>0</v>
      </c>
      <c r="B13" s="42" t="s">
        <v>38</v>
      </c>
      <c r="C13" s="42" t="s">
        <v>2</v>
      </c>
      <c r="D13" s="7" t="s">
        <v>3</v>
      </c>
      <c r="E13" s="7" t="s">
        <v>56</v>
      </c>
    </row>
    <row r="14" spans="1:5" ht="60" x14ac:dyDescent="0.25">
      <c r="A14" s="12">
        <v>1</v>
      </c>
      <c r="B14" s="39" t="s">
        <v>49</v>
      </c>
      <c r="C14" s="39" t="s">
        <v>50</v>
      </c>
      <c r="D14" s="43">
        <v>0.3</v>
      </c>
      <c r="E14" s="47"/>
    </row>
    <row r="15" spans="1:5" ht="45" customHeight="1" x14ac:dyDescent="0.25">
      <c r="A15" s="12">
        <v>2</v>
      </c>
      <c r="B15" s="39" t="s">
        <v>51</v>
      </c>
      <c r="C15" s="39" t="s">
        <v>54</v>
      </c>
      <c r="D15" s="43">
        <v>0.2</v>
      </c>
      <c r="E15" s="47"/>
    </row>
    <row r="16" spans="1:5" ht="60" x14ac:dyDescent="0.25">
      <c r="A16" s="12">
        <v>3</v>
      </c>
      <c r="B16" s="39" t="s">
        <v>52</v>
      </c>
      <c r="C16" s="39" t="s">
        <v>55</v>
      </c>
      <c r="D16" s="43">
        <v>0.3</v>
      </c>
      <c r="E16" s="47"/>
    </row>
    <row r="17" spans="1:5" ht="30" x14ac:dyDescent="0.25">
      <c r="A17" s="12">
        <v>4</v>
      </c>
      <c r="B17" s="39" t="s">
        <v>53</v>
      </c>
      <c r="C17" s="39" t="s">
        <v>78</v>
      </c>
      <c r="D17" s="43">
        <v>0.2</v>
      </c>
      <c r="E17" s="47"/>
    </row>
    <row r="19" spans="1:5" x14ac:dyDescent="0.25">
      <c r="A19" s="77" t="s">
        <v>68</v>
      </c>
      <c r="B19" s="78"/>
      <c r="C19" s="78"/>
      <c r="D19" s="78"/>
      <c r="E19" s="78"/>
    </row>
    <row r="20" spans="1:5" x14ac:dyDescent="0.25">
      <c r="A20" s="14"/>
      <c r="B20" s="93" t="s">
        <v>66</v>
      </c>
      <c r="C20" s="94"/>
      <c r="D20" s="27">
        <v>0.4</v>
      </c>
      <c r="E20" s="28">
        <f>D20*(D5*E5+D6*E6+D7*E7+D8*E8+D9*E9+D10*E10+D11*E11)</f>
        <v>0</v>
      </c>
    </row>
    <row r="21" spans="1:5" x14ac:dyDescent="0.25">
      <c r="A21" s="14"/>
      <c r="B21" s="93" t="s">
        <v>67</v>
      </c>
      <c r="C21" s="94"/>
      <c r="D21" s="27">
        <v>0.6</v>
      </c>
      <c r="E21" s="28">
        <f>D21*(D14*E14+D15*E15+D16*E16+D17*E17)</f>
        <v>0</v>
      </c>
    </row>
    <row r="22" spans="1:5" ht="18.75" x14ac:dyDescent="0.3">
      <c r="A22" s="18"/>
      <c r="B22" s="95" t="s">
        <v>69</v>
      </c>
      <c r="C22" s="96"/>
      <c r="D22" s="20">
        <f>D20+D21</f>
        <v>1</v>
      </c>
      <c r="E22" s="21">
        <f>E20+E21</f>
        <v>0</v>
      </c>
    </row>
    <row r="38" spans="4:4" hidden="1" x14ac:dyDescent="0.25">
      <c r="D38" s="41" t="s">
        <v>57</v>
      </c>
    </row>
    <row r="39" spans="4:4" hidden="1" x14ac:dyDescent="0.25">
      <c r="D39" s="41" t="s">
        <v>58</v>
      </c>
    </row>
  </sheetData>
  <sheetProtection algorithmName="SHA-512" hashValue="GOJ9Wbkn64wA5YQfvSA4d7sHm7IO7rvTrctQxo7BCACgcg8ODduTXYFuuSVBYSN2RG6IhGHbgFp+l1svdM173A==" saltValue="XdGcKULp8iGza/VFr1Zwcg==" spinCount="100000" sheet="1" objects="1" scenarios="1" selectLockedCells="1"/>
  <mergeCells count="8">
    <mergeCell ref="A19:E19"/>
    <mergeCell ref="B20:C20"/>
    <mergeCell ref="B21:C21"/>
    <mergeCell ref="B22:C22"/>
    <mergeCell ref="C1:E1"/>
    <mergeCell ref="D4:E4"/>
    <mergeCell ref="A2:E2"/>
    <mergeCell ref="A12:E12"/>
  </mergeCells>
  <conditionalFormatting sqref="D4">
    <cfRule type="cellIs" dxfId="7" priority="9" operator="equal">
      <formula>"Não"</formula>
    </cfRule>
    <cfRule type="cellIs" dxfId="6" priority="10" operator="equal">
      <formula>"Não"</formula>
    </cfRule>
    <cfRule type="cellIs" dxfId="5" priority="11" operator="equal">
      <formula>"Sim"</formula>
    </cfRule>
  </conditionalFormatting>
  <conditionalFormatting sqref="E5:E11">
    <cfRule type="cellIs" dxfId="4" priority="8" operator="greaterThan">
      <formula>0</formula>
    </cfRule>
  </conditionalFormatting>
  <conditionalFormatting sqref="E14:E17">
    <cfRule type="cellIs" dxfId="3" priority="7" operator="greaterThan">
      <formula>0</formula>
    </cfRule>
  </conditionalFormatting>
  <conditionalFormatting sqref="E22">
    <cfRule type="cellIs" dxfId="2" priority="1" operator="greaterThanOrEqual">
      <formula>6</formula>
    </cfRule>
    <cfRule type="cellIs" dxfId="1" priority="2" operator="lessThan">
      <formula>6</formula>
    </cfRule>
  </conditionalFormatting>
  <dataValidations count="2">
    <dataValidation type="list" allowBlank="1" showInputMessage="1" showErrorMessage="1" sqref="D4">
      <formula1>$D$38:$D$39</formula1>
    </dataValidation>
    <dataValidation type="decimal" errorStyle="warning" allowBlank="1" showInputMessage="1" showErrorMessage="1" error="Atribuir nota entre 0 e 10" sqref="E5:E11 E14:E17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EDUARDO FILLIPI LEITE MOTA</cp:lastModifiedBy>
  <dcterms:created xsi:type="dcterms:W3CDTF">2016-11-10T11:23:36Z</dcterms:created>
  <dcterms:modified xsi:type="dcterms:W3CDTF">2025-05-19T19:17:59Z</dcterms:modified>
</cp:coreProperties>
</file>